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a70138\Downloads\"/>
    </mc:Choice>
  </mc:AlternateContent>
  <xr:revisionPtr revIDLastSave="0" documentId="13_ncr:1_{9484E74F-5810-4679-898E-0E2043A11161}" xr6:coauthVersionLast="47" xr6:coauthVersionMax="47" xr10:uidLastSave="{00000000-0000-0000-0000-000000000000}"/>
  <bookViews>
    <workbookView xWindow="-28920" yWindow="5880" windowWidth="29040" windowHeight="17640" xr2:uid="{352CC0C9-018C-4313-B4BB-8C08AF013642}"/>
  </bookViews>
  <sheets>
    <sheet name="Toelichting" sheetId="4" r:id="rId1"/>
    <sheet name="Beurtelings" sheetId="1" r:id="rId2"/>
    <sheet name="Oversteek" sheetId="2" r:id="rId3"/>
    <sheet name="Tools" sheetId="3" state="hidden" r:id="rId4"/>
  </sheets>
  <definedNames>
    <definedName name="Bevestiging">Tools!$B$16:$B$17</definedName>
    <definedName name="Priokeuze">Tools!$B$21:$B$23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D7" i="2"/>
  <c r="D6" i="2"/>
  <c r="A29" i="2"/>
  <c r="C5" i="2" l="1"/>
  <c r="D5" i="1" l="1"/>
  <c r="D6" i="1"/>
  <c r="D4" i="1"/>
  <c r="I6" i="1"/>
  <c r="J6" i="1"/>
  <c r="J7" i="1" s="1"/>
  <c r="AG13" i="1"/>
  <c r="AD14" i="1"/>
  <c r="AE14" i="1" s="1"/>
  <c r="AC14" i="2"/>
  <c r="J12" i="2" s="1"/>
  <c r="AC13" i="2"/>
  <c r="AC15" i="2" s="1"/>
  <c r="AC17" i="2" s="1"/>
  <c r="AC18" i="2" s="1"/>
  <c r="U10" i="2" s="1"/>
  <c r="C7" i="3"/>
  <c r="E7" i="3" s="1"/>
  <c r="C6" i="3"/>
  <c r="E6" i="3" s="1"/>
  <c r="C5" i="3"/>
  <c r="C4" i="3"/>
  <c r="B5" i="3"/>
  <c r="B6" i="3"/>
  <c r="B7" i="3"/>
  <c r="B4" i="3"/>
  <c r="AE15" i="1"/>
  <c r="W9" i="2"/>
  <c r="V9" i="2"/>
  <c r="W8" i="2"/>
  <c r="V8" i="2"/>
  <c r="P7" i="2"/>
  <c r="AF15" i="1"/>
  <c r="AG15" i="1"/>
  <c r="C3" i="1" l="1"/>
  <c r="AF14" i="1"/>
  <c r="AF16" i="1" s="1"/>
  <c r="AF17" i="1" s="1"/>
  <c r="AF18" i="1" s="1"/>
  <c r="AF19" i="1" s="1"/>
  <c r="AF20" i="1" s="1"/>
  <c r="AF21" i="1" s="1"/>
  <c r="AG14" i="1"/>
  <c r="AG16" i="1" s="1"/>
  <c r="AG17" i="1" s="1"/>
  <c r="AG18" i="1" s="1"/>
  <c r="AG19" i="1" s="1"/>
  <c r="AG20" i="1" s="1"/>
  <c r="AD16" i="1"/>
  <c r="AD17" i="1" s="1"/>
  <c r="AD18" i="1" s="1"/>
  <c r="M7" i="2"/>
  <c r="AE16" i="1"/>
  <c r="AE17" i="1" s="1"/>
  <c r="AE18" i="1" s="1"/>
  <c r="T10" i="2"/>
  <c r="T11" i="2"/>
  <c r="U11" i="2"/>
  <c r="AC16" i="2"/>
  <c r="K7" i="2" s="1"/>
  <c r="U6" i="1" l="1"/>
  <c r="T7" i="1" s="1"/>
  <c r="P5" i="1"/>
  <c r="M5" i="1"/>
  <c r="AD19" i="1"/>
  <c r="AD20" i="1" s="1"/>
  <c r="AD21" i="1" s="1"/>
  <c r="AD22" i="1" s="1"/>
  <c r="AF22" i="1"/>
  <c r="AF23" i="1" s="1"/>
  <c r="AF25" i="1" s="1"/>
  <c r="AE19" i="1"/>
  <c r="AE20" i="1" s="1"/>
  <c r="AE21" i="1" s="1"/>
  <c r="AC19" i="2"/>
  <c r="N7" i="2" s="1"/>
  <c r="AG21" i="1"/>
  <c r="K5" i="1" l="1"/>
  <c r="AC21" i="2"/>
  <c r="AC22" i="2" s="1"/>
  <c r="AG22" i="1"/>
  <c r="N5" i="1" s="1"/>
  <c r="AF26" i="1"/>
  <c r="AD23" i="1"/>
  <c r="AD25" i="1" s="1"/>
  <c r="AE22" i="1"/>
  <c r="AG23" i="1" l="1"/>
  <c r="AG25" i="1" s="1"/>
  <c r="AE23" i="1"/>
  <c r="AE25" i="1" s="1"/>
  <c r="AD26" i="1"/>
  <c r="AG26" i="1" l="1"/>
  <c r="AE26" i="1"/>
</calcChain>
</file>

<file path=xl/sharedStrings.xml><?xml version="1.0" encoding="utf-8"?>
<sst xmlns="http://schemas.openxmlformats.org/spreadsheetml/2006/main" count="92" uniqueCount="67">
  <si>
    <t>TIJDEN in SECONDEN</t>
  </si>
  <si>
    <t>Matrix met tussengroentijden</t>
  </si>
  <si>
    <t>Opkomend</t>
  </si>
  <si>
    <t>Nee</t>
  </si>
  <si>
    <t>A</t>
  </si>
  <si>
    <t>B</t>
  </si>
  <si>
    <t>Verkeerslicht A</t>
  </si>
  <si>
    <t>Sluitend</t>
  </si>
  <si>
    <t>Verkeerslicht B</t>
  </si>
  <si>
    <t>GEEN FIETS</t>
  </si>
  <si>
    <t>MET FIETS</t>
  </si>
  <si>
    <t>GEEN PRIO</t>
  </si>
  <si>
    <t>AFSTAND [m]</t>
  </si>
  <si>
    <t>TOEGELATEN SNELHEID [km/u]</t>
  </si>
  <si>
    <t>ROODTIJD [s]</t>
  </si>
  <si>
    <t>GROENTIJD A TEMP</t>
  </si>
  <si>
    <t>GROENTIJD B TEMP</t>
  </si>
  <si>
    <t>CYCLUSTIJD TEMP</t>
  </si>
  <si>
    <t>CYCLUSTIJD CORR</t>
  </si>
  <si>
    <t>GROENTIJD A [s]</t>
  </si>
  <si>
    <t>GROENTIJD B [s]</t>
  </si>
  <si>
    <t>CYCLUSTIJD [s]</t>
  </si>
  <si>
    <t>Inschatting CAPACITEIT A [vtg/u]</t>
  </si>
  <si>
    <t>Inschatting CAPACITEIT B [vtg/u]</t>
  </si>
  <si>
    <t>Oversteeklengte:</t>
  </si>
  <si>
    <t xml:space="preserve">Enlek groen na drukken: </t>
  </si>
  <si>
    <t>OVERSTEEKLENGTE [m]</t>
  </si>
  <si>
    <t>ENKEL GROEN NA DRUKKEN?</t>
  </si>
  <si>
    <t>FC</t>
  </si>
  <si>
    <t>c</t>
  </si>
  <si>
    <t>Oversteeklengte_corr</t>
  </si>
  <si>
    <t>GROEN OVERSTEEK [s]</t>
  </si>
  <si>
    <t>ROOD VOETGANGER [s]</t>
  </si>
  <si>
    <t>Fietser FC</t>
  </si>
  <si>
    <t>ROOD FIETSER [s]</t>
  </si>
  <si>
    <t>Voetganger c</t>
  </si>
  <si>
    <t>GROEN AUTO [s]</t>
  </si>
  <si>
    <t>(*)</t>
  </si>
  <si>
    <t>ROOD AUTO [s]</t>
  </si>
  <si>
    <t>Inschatting CAPACITEIT A/B [vtg/u]</t>
  </si>
  <si>
    <t>Beurtelings:</t>
  </si>
  <si>
    <t>Dit tabblad niet verwijderen en niet aanpassen!</t>
  </si>
  <si>
    <t>Mag verborgen blijven</t>
  </si>
  <si>
    <t>Bevestiging</t>
  </si>
  <si>
    <t>Ja</t>
  </si>
  <si>
    <t>Afstand tussen de tijdelijke lichten:</t>
  </si>
  <si>
    <t>meter</t>
  </si>
  <si>
    <t>(ja/nee)</t>
  </si>
  <si>
    <t>Komen fietsen op de rijbaan:</t>
  </si>
  <si>
    <t>Is één van de 2 richting prioritair:</t>
  </si>
  <si>
    <t>In te geven matrix:</t>
  </si>
  <si>
    <t>1 richting PRIO</t>
  </si>
  <si>
    <t>(geen/A/B)</t>
  </si>
  <si>
    <t>Geen</t>
  </si>
  <si>
    <t>Priokeuze</t>
  </si>
  <si>
    <t xml:space="preserve">Verkeerslichtenmatrix: </t>
  </si>
  <si>
    <t>Indien auto's bij rood meer dan 5m voor de oversteek moeten wachten. Indien meer dan 5m is er specifiek advies nodig van de verkeerstechnische dienst</t>
  </si>
  <si>
    <t>Indien auto's bij rood minder dan 5m voor de oversteek moeten wachten, anders vragen wij intern een advies van onze verkeerstechnische dienst.</t>
  </si>
  <si>
    <t>In te vullen parameters oversteek:</t>
  </si>
  <si>
    <t>In te vullen parameters wisselend verkeer:</t>
  </si>
  <si>
    <t xml:space="preserve">Berekenen van een eenvoudinge tijdelijke verkeerslichtenregeling </t>
  </si>
  <si>
    <t>Beurtelings of alternerend verkeer:</t>
  </si>
  <si>
    <t>Vul de 3 parameters aan in het tabblad "Beurtelings":</t>
  </si>
  <si>
    <t>Geef aan welke berekening in deze matrix werd opgenomen:</t>
  </si>
  <si>
    <t>Beurtelings verkeer:</t>
  </si>
  <si>
    <t>Oversteeksituatie:</t>
  </si>
  <si>
    <t>Vul de 2 parameters aan in het tabblad "Oversteek":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</si>
</sst>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i/>
      <sz val="20"/>
      <color rgb="FFFFFF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6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4" fillId="0" borderId="0" xfId="0" applyFont="1" applyAlignment="1">
      <alignment wrapText="1"/>
    </xf>
    <xf numFmtId="0" fontId="3" fillId="0" borderId="0" xfId="0" applyFont="1"/>
    <xf numFmtId="0" fontId="0" fillId="5" borderId="17" xfId="0" applyFill="1" applyBorder="1"/>
    <xf numFmtId="0" fontId="0" fillId="5" borderId="18" xfId="0" applyFill="1" applyBorder="1"/>
    <xf numFmtId="0" fontId="0" fillId="5" borderId="18" xfId="0" applyFill="1" applyBorder="1" applyAlignment="1">
      <alignment horizontal="center"/>
    </xf>
    <xf numFmtId="0" fontId="0" fillId="5" borderId="20" xfId="0" applyFill="1" applyBorder="1"/>
    <xf numFmtId="0" fontId="0" fillId="5" borderId="21" xfId="0" applyFill="1" applyBorder="1" applyAlignment="1">
      <alignment horizontal="center"/>
    </xf>
    <xf numFmtId="0" fontId="0" fillId="5" borderId="21" xfId="0" applyFill="1" applyBorder="1" applyAlignment="1">
      <alignment horizontal="left" vertical="top"/>
    </xf>
    <xf numFmtId="0" fontId="0" fillId="0" borderId="9" xfId="0" applyBorder="1" applyAlignment="1">
      <alignment horizontal="right" vertical="top"/>
    </xf>
    <xf numFmtId="0" fontId="0" fillId="5" borderId="16" xfId="0" applyFill="1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right" vertical="top"/>
    </xf>
    <xf numFmtId="0" fontId="0" fillId="5" borderId="22" xfId="0" applyFill="1" applyBorder="1"/>
    <xf numFmtId="0" fontId="0" fillId="5" borderId="23" xfId="0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5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8" borderId="25" xfId="0" applyFill="1" applyBorder="1"/>
    <xf numFmtId="0" fontId="7" fillId="8" borderId="26" xfId="0" applyFont="1" applyFill="1" applyBorder="1"/>
    <xf numFmtId="0" fontId="4" fillId="8" borderId="26" xfId="0" applyFont="1" applyFill="1" applyBorder="1"/>
    <xf numFmtId="0" fontId="0" fillId="8" borderId="27" xfId="0" applyFill="1" applyBorder="1" applyAlignment="1">
      <alignment horizontal="center"/>
    </xf>
    <xf numFmtId="0" fontId="0" fillId="5" borderId="19" xfId="0" applyFill="1" applyBorder="1" applyAlignment="1">
      <alignment horizontal="left" vertical="top"/>
    </xf>
    <xf numFmtId="0" fontId="0" fillId="5" borderId="21" xfId="0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0" fillId="5" borderId="23" xfId="0" applyFill="1" applyBorder="1"/>
    <xf numFmtId="0" fontId="0" fillId="5" borderId="24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11" borderId="17" xfId="0" applyFill="1" applyBorder="1"/>
    <xf numFmtId="0" fontId="0" fillId="11" borderId="18" xfId="0" applyFill="1" applyBorder="1"/>
    <xf numFmtId="0" fontId="0" fillId="11" borderId="19" xfId="0" applyFill="1" applyBorder="1"/>
    <xf numFmtId="0" fontId="0" fillId="11" borderId="20" xfId="0" applyFill="1" applyBorder="1"/>
    <xf numFmtId="0" fontId="0" fillId="11" borderId="0" xfId="0" applyFill="1"/>
    <xf numFmtId="0" fontId="0" fillId="11" borderId="21" xfId="0" applyFill="1" applyBorder="1"/>
    <xf numFmtId="0" fontId="0" fillId="11" borderId="22" xfId="0" applyFill="1" applyBorder="1"/>
    <xf numFmtId="0" fontId="0" fillId="11" borderId="23" xfId="0" applyFill="1" applyBorder="1"/>
    <xf numFmtId="0" fontId="0" fillId="11" borderId="24" xfId="0" applyFill="1" applyBorder="1"/>
    <xf numFmtId="0" fontId="8" fillId="5" borderId="18" xfId="0" applyFont="1" applyFill="1" applyBorder="1"/>
    <xf numFmtId="0" fontId="3" fillId="5" borderId="16" xfId="0" applyFont="1" applyFill="1" applyBorder="1" applyAlignment="1">
      <alignment horizontal="center" vertical="top"/>
    </xf>
    <xf numFmtId="0" fontId="0" fillId="9" borderId="26" xfId="0" applyFill="1" applyBorder="1"/>
    <xf numFmtId="0" fontId="0" fillId="9" borderId="27" xfId="0" applyFill="1" applyBorder="1"/>
    <xf numFmtId="0" fontId="9" fillId="9" borderId="25" xfId="0" applyFont="1" applyFill="1" applyBorder="1"/>
    <xf numFmtId="0" fontId="0" fillId="0" borderId="0" xfId="0" applyAlignment="1">
      <alignment vertical="top"/>
    </xf>
    <xf numFmtId="0" fontId="0" fillId="12" borderId="17" xfId="0" applyFill="1" applyBorder="1" applyAlignment="1">
      <alignment vertical="top"/>
    </xf>
    <xf numFmtId="0" fontId="0" fillId="12" borderId="18" xfId="0" applyFill="1" applyBorder="1" applyAlignment="1">
      <alignment vertical="top"/>
    </xf>
    <xf numFmtId="0" fontId="0" fillId="12" borderId="18" xfId="0" applyFill="1" applyBorder="1" applyAlignment="1">
      <alignment horizontal="center" vertical="top"/>
    </xf>
    <xf numFmtId="0" fontId="0" fillId="12" borderId="19" xfId="0" applyFill="1" applyBorder="1" applyAlignment="1">
      <alignment horizontal="center" vertical="top"/>
    </xf>
    <xf numFmtId="0" fontId="0" fillId="12" borderId="17" xfId="0" applyFill="1" applyBorder="1"/>
    <xf numFmtId="0" fontId="0" fillId="12" borderId="19" xfId="0" applyFill="1" applyBorder="1" applyAlignment="1">
      <alignment vertical="top"/>
    </xf>
    <xf numFmtId="0" fontId="0" fillId="12" borderId="20" xfId="0" applyFill="1" applyBorder="1" applyAlignment="1">
      <alignment vertical="top"/>
    </xf>
    <xf numFmtId="0" fontId="0" fillId="12" borderId="21" xfId="0" applyFill="1" applyBorder="1" applyAlignment="1">
      <alignment horizontal="center" vertical="top"/>
    </xf>
    <xf numFmtId="0" fontId="0" fillId="12" borderId="20" xfId="0" applyFill="1" applyBorder="1"/>
    <xf numFmtId="0" fontId="0" fillId="12" borderId="21" xfId="0" applyFill="1" applyBorder="1" applyAlignment="1">
      <alignment vertical="top"/>
    </xf>
    <xf numFmtId="0" fontId="1" fillId="12" borderId="0" xfId="0" applyFont="1" applyFill="1" applyAlignment="1">
      <alignment vertical="top"/>
    </xf>
    <xf numFmtId="0" fontId="0" fillId="12" borderId="0" xfId="0" applyFill="1" applyAlignment="1">
      <alignment vertical="top"/>
    </xf>
    <xf numFmtId="0" fontId="0" fillId="12" borderId="0" xfId="0" applyFill="1" applyAlignment="1">
      <alignment horizontal="center" vertical="top"/>
    </xf>
    <xf numFmtId="0" fontId="0" fillId="12" borderId="21" xfId="0" applyFill="1" applyBorder="1" applyAlignment="1">
      <alignment horizontal="left" vertical="top"/>
    </xf>
    <xf numFmtId="0" fontId="0" fillId="12" borderId="16" xfId="0" applyFill="1" applyBorder="1" applyAlignment="1">
      <alignment horizontal="right" vertical="top"/>
    </xf>
    <xf numFmtId="0" fontId="10" fillId="12" borderId="0" xfId="0" applyFont="1" applyFill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12" borderId="0" xfId="0" applyFill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5" borderId="1" xfId="0" applyFill="1" applyBorder="1" applyAlignment="1">
      <alignment horizontal="center" vertical="top"/>
    </xf>
    <xf numFmtId="0" fontId="0" fillId="12" borderId="22" xfId="0" applyFill="1" applyBorder="1" applyAlignment="1">
      <alignment vertical="top"/>
    </xf>
    <xf numFmtId="0" fontId="0" fillId="12" borderId="23" xfId="0" applyFill="1" applyBorder="1" applyAlignment="1">
      <alignment horizontal="right" vertical="top"/>
    </xf>
    <xf numFmtId="0" fontId="0" fillId="12" borderId="23" xfId="0" applyFill="1" applyBorder="1" applyAlignment="1">
      <alignment horizontal="center" vertical="top"/>
    </xf>
    <xf numFmtId="0" fontId="0" fillId="12" borderId="23" xfId="0" applyFill="1" applyBorder="1" applyAlignment="1">
      <alignment horizontal="left" vertical="top"/>
    </xf>
    <xf numFmtId="0" fontId="0" fillId="12" borderId="24" xfId="0" applyFill="1" applyBorder="1" applyAlignment="1">
      <alignment vertical="top"/>
    </xf>
    <xf numFmtId="0" fontId="0" fillId="12" borderId="20" xfId="0" applyFill="1" applyBorder="1" applyAlignment="1">
      <alignment horizontal="center" vertical="top"/>
    </xf>
    <xf numFmtId="0" fontId="0" fillId="12" borderId="22" xfId="0" applyFill="1" applyBorder="1" applyAlignment="1">
      <alignment horizontal="center" vertical="top"/>
    </xf>
    <xf numFmtId="0" fontId="0" fillId="12" borderId="23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6" fillId="0" borderId="0" xfId="0" applyFont="1" applyAlignment="1">
      <alignment vertical="top" wrapText="1"/>
    </xf>
    <xf numFmtId="0" fontId="0" fillId="0" borderId="15" xfId="0" applyBorder="1" applyAlignment="1">
      <alignment vertical="top"/>
    </xf>
    <xf numFmtId="0" fontId="6" fillId="10" borderId="0" xfId="0" applyFont="1" applyFill="1" applyAlignment="1">
      <alignment horizontal="left" vertical="top"/>
    </xf>
    <xf numFmtId="1" fontId="0" fillId="0" borderId="10" xfId="0" applyNumberFormat="1" applyBorder="1" applyAlignment="1">
      <alignment vertical="top"/>
    </xf>
    <xf numFmtId="0" fontId="0" fillId="0" borderId="0" xfId="0" applyAlignment="1">
      <alignment horizontal="right" vertical="top"/>
    </xf>
    <xf numFmtId="0" fontId="6" fillId="10" borderId="0" xfId="0" applyFont="1" applyFill="1" applyAlignment="1">
      <alignment horizontal="right" vertical="top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6" fillId="10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4" fillId="9" borderId="23" xfId="0" applyFont="1" applyFill="1" applyBorder="1" applyAlignment="1">
      <alignment horizontal="left" vertical="top"/>
    </xf>
    <xf numFmtId="0" fontId="4" fillId="8" borderId="0" xfId="0" applyFont="1" applyFill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7" borderId="0" xfId="0" applyFont="1" applyFill="1" applyAlignment="1">
      <alignment horizontal="center" wrapText="1"/>
    </xf>
    <xf numFmtId="0" fontId="4" fillId="8" borderId="23" xfId="0" applyFont="1" applyFill="1" applyBorder="1" applyProtection="1"/>
    <xf numFmtId="0" fontId="0" fillId="8" borderId="23" xfId="0" applyFill="1" applyBorder="1" applyProtection="1"/>
    <xf numFmtId="0" fontId="0" fillId="0" borderId="0" xfId="0" applyProtection="1"/>
    <xf numFmtId="0" fontId="0" fillId="0" borderId="0" xfId="0" applyAlignment="1" applyProtection="1">
      <alignment vertical="center"/>
    </xf>
    <xf numFmtId="0" fontId="3" fillId="6" borderId="1" xfId="0" applyFont="1" applyFill="1" applyBorder="1" applyAlignment="1" applyProtection="1">
      <alignment horizontal="right"/>
    </xf>
    <xf numFmtId="0" fontId="10" fillId="0" borderId="0" xfId="0" applyFont="1" applyProtection="1"/>
    <xf numFmtId="0" fontId="0" fillId="0" borderId="0" xfId="0" applyAlignment="1" applyProtection="1">
      <alignment horizontal="right"/>
    </xf>
    <xf numFmtId="0" fontId="11" fillId="0" borderId="0" xfId="0" applyFont="1" applyProtection="1"/>
    <xf numFmtId="0" fontId="0" fillId="0" borderId="0" xfId="0" applyFont="1" applyProtection="1"/>
    <xf numFmtId="0" fontId="3" fillId="6" borderId="1" xfId="0" applyFont="1" applyFill="1" applyBorder="1" applyProtection="1">
      <protection locked="0"/>
    </xf>
    <xf numFmtId="0" fontId="3" fillId="0" borderId="9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15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Standaard" xfId="0" builtinId="0"/>
  </cellStyles>
  <dxfs count="7">
    <dxf>
      <font>
        <b/>
        <i/>
        <color rgb="FFFFFF00"/>
      </font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/>
      </font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74545</xdr:colOff>
      <xdr:row>8</xdr:row>
      <xdr:rowOff>49695</xdr:rowOff>
    </xdr:from>
    <xdr:to>
      <xdr:col>6</xdr:col>
      <xdr:colOff>57979</xdr:colOff>
      <xdr:row>19</xdr:row>
      <xdr:rowOff>70461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6039FDB-B8CA-5F8F-DE7C-A3B6EAAB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5" y="1739347"/>
          <a:ext cx="4737651" cy="2099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9</xdr:row>
      <xdr:rowOff>85725</xdr:rowOff>
    </xdr:from>
    <xdr:to>
      <xdr:col>6</xdr:col>
      <xdr:colOff>64100</xdr:colOff>
      <xdr:row>27</xdr:row>
      <xdr:rowOff>57150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C2009A5-E2A2-DEE6-B2D1-4FA4FB00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790700"/>
          <a:ext cx="3655025" cy="397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ABEC-6E06-4EB0-8A2F-3A88C0C1A2BC}">
  <dimension ref="A5:L16"/>
  <sheetViews>
    <sheetView tabSelected="1" workbookViewId="0">
      <selection activeCell="E8" sqref="E8"/>
    </sheetView>
  </sheetViews>
  <sheetFormatPr defaultRowHeight="15" x14ac:dyDescent="0.25"/>
  <cols>
    <col min="1" max="1" width="9.140625" style="135"/>
    <col min="2" max="3" width="10.5703125" style="135" customWidth="1"/>
    <col min="4" max="4" width="1.5703125" style="135" customWidth="1"/>
    <col min="5" max="16384" width="9.140625" style="135"/>
  </cols>
  <sheetData>
    <row r="5" spans="1:12" ht="27" thickBot="1" x14ac:dyDescent="0.45">
      <c r="A5" s="133" t="s">
        <v>60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7" spans="1:12" ht="33.75" customHeight="1" x14ac:dyDescent="0.25">
      <c r="A7" s="136" t="s">
        <v>63</v>
      </c>
    </row>
    <row r="8" spans="1:12" x14ac:dyDescent="0.25">
      <c r="B8" s="137" t="s">
        <v>64</v>
      </c>
      <c r="C8" s="137"/>
      <c r="D8"/>
      <c r="E8" s="142"/>
      <c r="F8" s="138" t="s">
        <v>47</v>
      </c>
    </row>
    <row r="9" spans="1:12" x14ac:dyDescent="0.25">
      <c r="B9" s="137" t="s">
        <v>65</v>
      </c>
      <c r="C9" s="137"/>
      <c r="D9"/>
      <c r="E9" s="142"/>
      <c r="F9" s="138" t="str">
        <f>F8</f>
        <v>(ja/nee)</v>
      </c>
    </row>
    <row r="10" spans="1:12" x14ac:dyDescent="0.25">
      <c r="C10" s="139"/>
      <c r="D10" s="139"/>
    </row>
    <row r="12" spans="1:12" x14ac:dyDescent="0.25">
      <c r="A12" s="140" t="s">
        <v>61</v>
      </c>
    </row>
    <row r="13" spans="1:12" x14ac:dyDescent="0.25">
      <c r="B13" s="141" t="s">
        <v>62</v>
      </c>
    </row>
    <row r="15" spans="1:12" x14ac:dyDescent="0.25">
      <c r="A15" s="140" t="s">
        <v>65</v>
      </c>
    </row>
    <row r="16" spans="1:12" x14ac:dyDescent="0.25">
      <c r="B16" s="141" t="s">
        <v>66</v>
      </c>
    </row>
  </sheetData>
  <sheetProtection algorithmName="SHA-512" hashValue="sYF5vkJzXo2Xe9qyINYOxMSJiZoNzSF58RpnZpEYWIyZs5AsR2OfF3MOErZ+sYoXBmYKAj1FfuPzwdNWLcv5Ig==" saltValue="5fwLbLhI+v7lpzWG8G27gQ==" spinCount="100000" sheet="1" objects="1" scenarios="1"/>
  <mergeCells count="2">
    <mergeCell ref="B9:C9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B0CFA-3A41-4422-8ACD-0D2EA50584A8}">
  <dimension ref="B1:AG27"/>
  <sheetViews>
    <sheetView showGridLines="0" zoomScale="115" zoomScaleNormal="115" workbookViewId="0">
      <selection activeCell="I11" sqref="I11"/>
    </sheetView>
  </sheetViews>
  <sheetFormatPr defaultRowHeight="15" x14ac:dyDescent="0.25"/>
  <cols>
    <col min="1" max="1" width="2" customWidth="1"/>
    <col min="2" max="2" width="2.7109375" customWidth="1"/>
    <col min="3" max="3" width="32.140625" customWidth="1"/>
    <col min="4" max="4" width="2.85546875" customWidth="1"/>
    <col min="5" max="6" width="15.7109375" style="28" customWidth="1"/>
    <col min="7" max="7" width="4.42578125" style="28" customWidth="1"/>
    <col min="8" max="8" width="5" style="28" customWidth="1"/>
    <col min="9" max="9" width="4.7109375" customWidth="1"/>
    <col min="10" max="10" width="15.7109375" customWidth="1"/>
    <col min="11" max="11" width="15" customWidth="1"/>
    <col min="12" max="12" width="3.7109375" customWidth="1"/>
    <col min="13" max="13" width="6.7109375" customWidth="1"/>
    <col min="14" max="14" width="12.7109375" customWidth="1"/>
    <col min="15" max="15" width="3.7109375" customWidth="1"/>
    <col min="16" max="16" width="6.7109375" customWidth="1"/>
    <col min="17" max="17" width="3.42578125" customWidth="1"/>
    <col min="18" max="18" width="11.140625" customWidth="1"/>
    <col min="22" max="22" width="2.42578125" customWidth="1"/>
    <col min="27" max="27" width="79.7109375" customWidth="1"/>
    <col min="28" max="28" width="29.140625" customWidth="1"/>
    <col min="29" max="29" width="3" customWidth="1"/>
    <col min="30" max="33" width="15.42578125" customWidth="1"/>
  </cols>
  <sheetData>
    <row r="1" spans="2:33" ht="15.75" thickBot="1" x14ac:dyDescent="0.3">
      <c r="G1"/>
    </row>
    <row r="2" spans="2:33" ht="27" thickBot="1" x14ac:dyDescent="0.45">
      <c r="B2" s="36"/>
      <c r="C2" s="37" t="s">
        <v>59</v>
      </c>
      <c r="D2" s="38"/>
      <c r="E2" s="38"/>
      <c r="F2" s="39"/>
      <c r="G2"/>
      <c r="I2" s="63" t="s">
        <v>50</v>
      </c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</row>
    <row r="3" spans="2:33" x14ac:dyDescent="0.25">
      <c r="B3" s="12"/>
      <c r="C3" s="59" t="str">
        <f>IF(LEN(D5&amp;D6&amp;D4)&gt;0,"???","")</f>
        <v/>
      </c>
      <c r="D3" s="13"/>
      <c r="E3" s="14"/>
      <c r="F3" s="40"/>
      <c r="G3"/>
      <c r="I3" s="50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2"/>
    </row>
    <row r="4" spans="2:33" x14ac:dyDescent="0.25">
      <c r="B4" s="15"/>
      <c r="C4" s="143" t="s">
        <v>45</v>
      </c>
      <c r="D4" s="60" t="str">
        <f>IF(ISBLANK(E4),"?","")</f>
        <v/>
      </c>
      <c r="E4" s="147">
        <v>50</v>
      </c>
      <c r="F4" s="17" t="s">
        <v>46</v>
      </c>
      <c r="G4"/>
      <c r="I4" s="53"/>
      <c r="J4" s="54"/>
      <c r="K4" s="110" t="s">
        <v>0</v>
      </c>
      <c r="L4" s="110"/>
      <c r="M4" s="110"/>
      <c r="N4" s="110"/>
      <c r="O4" s="110"/>
      <c r="P4" s="110"/>
      <c r="Q4" s="54"/>
      <c r="R4" s="114" t="s">
        <v>1</v>
      </c>
      <c r="S4" s="114"/>
      <c r="T4" s="110" t="s">
        <v>2</v>
      </c>
      <c r="U4" s="110"/>
      <c r="V4" s="55"/>
    </row>
    <row r="5" spans="2:33" x14ac:dyDescent="0.25">
      <c r="B5" s="15"/>
      <c r="C5" s="144" t="s">
        <v>48</v>
      </c>
      <c r="D5" s="60" t="str">
        <f t="shared" ref="D5:D6" si="0">IF(ISBLANK(E5),"?","")</f>
        <v/>
      </c>
      <c r="E5" s="148" t="s">
        <v>3</v>
      </c>
      <c r="F5" s="41" t="s">
        <v>47</v>
      </c>
      <c r="G5"/>
      <c r="I5" s="53"/>
      <c r="J5" s="54"/>
      <c r="K5" s="26">
        <f ca="1">IF(LEN($C$3)=0,OFFSET(AB21,0,Tools!E6+Tools!E7+2),"???")</f>
        <v>16</v>
      </c>
      <c r="L5" s="26">
        <v>3</v>
      </c>
      <c r="M5" s="26">
        <f ca="1">IF(LEN($C$3)=0,OFFSET($AB$16,0,Tools!E6+Tools!E7+2),"???")</f>
        <v>6</v>
      </c>
      <c r="N5" s="26">
        <f ca="1">IF(LEN($C$3)=0,OFFSET(AB22,0,Tools!E6+Tools!E7+2),"???")</f>
        <v>16</v>
      </c>
      <c r="O5" s="26">
        <v>3</v>
      </c>
      <c r="P5" s="26">
        <f ca="1">IF(LEN($C$3)=0,OFFSET(AB16,0,Tools!E6+Tools!E7+2),"???")</f>
        <v>6</v>
      </c>
      <c r="Q5" s="54"/>
      <c r="R5" s="114"/>
      <c r="S5" s="114"/>
      <c r="T5" s="26" t="s">
        <v>4</v>
      </c>
      <c r="U5" s="26" t="s">
        <v>5</v>
      </c>
      <c r="V5" s="55"/>
    </row>
    <row r="6" spans="2:33" x14ac:dyDescent="0.25">
      <c r="B6" s="15"/>
      <c r="C6" s="144" t="s">
        <v>49</v>
      </c>
      <c r="D6" s="60" t="str">
        <f t="shared" si="0"/>
        <v/>
      </c>
      <c r="E6" s="148" t="s">
        <v>53</v>
      </c>
      <c r="F6" s="41" t="s">
        <v>52</v>
      </c>
      <c r="G6"/>
      <c r="I6" s="53" t="str">
        <f>IF(E6&lt;&gt;"Geen","prio","")</f>
        <v/>
      </c>
      <c r="J6" s="26" t="str">
        <f>IF(E6="B","Verkeerslicht B","Verkeerslicht A")</f>
        <v>Verkeerslicht A</v>
      </c>
      <c r="K6" s="31"/>
      <c r="L6" s="32"/>
      <c r="M6" s="30"/>
      <c r="N6" s="30"/>
      <c r="O6" s="30"/>
      <c r="P6" s="30"/>
      <c r="Q6" s="54"/>
      <c r="R6" s="113" t="s">
        <v>7</v>
      </c>
      <c r="S6" s="26" t="s">
        <v>4</v>
      </c>
      <c r="T6" s="33"/>
      <c r="U6" s="42">
        <f ca="1">IF(LEN($C$3)=0,OFFSET(AB16,0,Tools!E6+Tools!E7+2)+3,"???")</f>
        <v>9</v>
      </c>
      <c r="V6" s="55"/>
    </row>
    <row r="7" spans="2:33" x14ac:dyDescent="0.25">
      <c r="B7" s="15"/>
      <c r="C7" s="22"/>
      <c r="D7" s="19"/>
      <c r="E7" s="5"/>
      <c r="F7" s="16"/>
      <c r="G7"/>
      <c r="I7" s="53"/>
      <c r="J7" s="26" t="str">
        <f>IF(J6="Verkeerslicht A","Verkeerslicht B","Verkeerslicht A")</f>
        <v>Verkeerslicht B</v>
      </c>
      <c r="K7" s="30"/>
      <c r="L7" s="30"/>
      <c r="M7" s="30"/>
      <c r="N7" s="31"/>
      <c r="O7" s="32"/>
      <c r="P7" s="30"/>
      <c r="Q7" s="54"/>
      <c r="R7" s="113"/>
      <c r="S7" s="26" t="s">
        <v>5</v>
      </c>
      <c r="T7" s="42">
        <f ca="1">U6</f>
        <v>9</v>
      </c>
      <c r="U7" s="33"/>
      <c r="V7" s="55"/>
    </row>
    <row r="8" spans="2:33" ht="15.75" thickBot="1" x14ac:dyDescent="0.3">
      <c r="B8" s="23"/>
      <c r="C8" s="43"/>
      <c r="D8" s="43"/>
      <c r="E8" s="24"/>
      <c r="F8" s="44"/>
      <c r="G8"/>
      <c r="I8" s="56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8"/>
    </row>
    <row r="9" spans="2:33" x14ac:dyDescent="0.25">
      <c r="E9"/>
      <c r="F9"/>
      <c r="G9"/>
    </row>
    <row r="10" spans="2:33" ht="13.5" customHeight="1" x14ac:dyDescent="0.25">
      <c r="G10"/>
    </row>
    <row r="11" spans="2:33" x14ac:dyDescent="0.25">
      <c r="AD11" s="28"/>
      <c r="AE11" s="28"/>
      <c r="AF11" s="28"/>
      <c r="AG11" s="28"/>
    </row>
    <row r="12" spans="2:33" x14ac:dyDescent="0.25">
      <c r="AD12" s="111" t="s">
        <v>9</v>
      </c>
      <c r="AE12" s="111"/>
      <c r="AF12" s="112" t="s">
        <v>10</v>
      </c>
      <c r="AG12" s="112"/>
    </row>
    <row r="13" spans="2:33" x14ac:dyDescent="0.25">
      <c r="AD13" s="26" t="s">
        <v>11</v>
      </c>
      <c r="AE13" s="26" t="s">
        <v>51</v>
      </c>
      <c r="AF13" s="26" t="s">
        <v>11</v>
      </c>
      <c r="AG13" s="26" t="str">
        <f>AE13</f>
        <v>1 richting PRIO</v>
      </c>
    </row>
    <row r="14" spans="2:33" x14ac:dyDescent="0.25">
      <c r="AB14" s="25" t="s">
        <v>12</v>
      </c>
      <c r="AC14" s="35"/>
      <c r="AD14" s="4">
        <f>E4</f>
        <v>50</v>
      </c>
      <c r="AE14" s="4">
        <f>AD14</f>
        <v>50</v>
      </c>
      <c r="AF14" s="4">
        <f>AD14</f>
        <v>50</v>
      </c>
      <c r="AG14" s="4">
        <f>AD14</f>
        <v>50</v>
      </c>
    </row>
    <row r="15" spans="2:33" x14ac:dyDescent="0.25">
      <c r="AB15" s="27" t="s">
        <v>13</v>
      </c>
      <c r="AC15" s="35"/>
      <c r="AD15" s="21">
        <v>30</v>
      </c>
      <c r="AE15" s="21">
        <f>AD15</f>
        <v>30</v>
      </c>
      <c r="AF15" s="21">
        <f>AD15</f>
        <v>30</v>
      </c>
      <c r="AG15" s="21">
        <f>AD15</f>
        <v>30</v>
      </c>
    </row>
    <row r="16" spans="2:33" x14ac:dyDescent="0.25">
      <c r="AB16" s="27" t="s">
        <v>14</v>
      </c>
      <c r="AC16" s="35"/>
      <c r="AD16" s="45">
        <f>MAX(CEILING(AD14/(AD15/3.6),1),3)</f>
        <v>6</v>
      </c>
      <c r="AE16" s="21">
        <f>MAX(CEILING(AE14/(AE15/3.6),1),3)</f>
        <v>6</v>
      </c>
      <c r="AF16" s="21">
        <f>MAX(CEILING(AF14/5,1),3)</f>
        <v>10</v>
      </c>
      <c r="AG16" s="21">
        <f>MAX(CEILING(AG14/5,1),3)</f>
        <v>10</v>
      </c>
    </row>
    <row r="17" spans="28:33" x14ac:dyDescent="0.25">
      <c r="AB17" s="46" t="s">
        <v>15</v>
      </c>
      <c r="AC17" s="47"/>
      <c r="AD17" s="48">
        <f>AD16*1.5</f>
        <v>9</v>
      </c>
      <c r="AE17" s="48">
        <f>AE16*1.5</f>
        <v>9</v>
      </c>
      <c r="AF17" s="48">
        <f>AF16*1.5</f>
        <v>15</v>
      </c>
      <c r="AG17" s="48">
        <f>AG16*1.5</f>
        <v>15</v>
      </c>
    </row>
    <row r="18" spans="28:33" x14ac:dyDescent="0.25">
      <c r="AB18" s="46" t="s">
        <v>16</v>
      </c>
      <c r="AC18" s="47"/>
      <c r="AD18" s="48">
        <f>AD17</f>
        <v>9</v>
      </c>
      <c r="AE18" s="48">
        <f>AE17</f>
        <v>9</v>
      </c>
      <c r="AF18" s="48">
        <f>AF17</f>
        <v>15</v>
      </c>
      <c r="AG18" s="48">
        <f>AG17</f>
        <v>15</v>
      </c>
    </row>
    <row r="19" spans="28:33" x14ac:dyDescent="0.25">
      <c r="AB19" s="46" t="s">
        <v>17</v>
      </c>
      <c r="AC19" s="47"/>
      <c r="AD19" s="48">
        <f>6+2*AD16+AD17+AD18</f>
        <v>36</v>
      </c>
      <c r="AE19" s="48">
        <f>6+2*AE16+AE17+AE18</f>
        <v>36</v>
      </c>
      <c r="AF19" s="48">
        <f>6+2*AF16+AF17+AF18</f>
        <v>56</v>
      </c>
      <c r="AG19" s="48">
        <f>6+2*AG16+AG17+AG18</f>
        <v>56</v>
      </c>
    </row>
    <row r="20" spans="28:33" x14ac:dyDescent="0.25">
      <c r="AB20" s="46" t="s">
        <v>18</v>
      </c>
      <c r="AC20" s="47"/>
      <c r="AD20" s="48">
        <f>MIN(MAX(AD19,50),120)</f>
        <v>50</v>
      </c>
      <c r="AE20" s="48">
        <f t="shared" ref="AE20:AG20" si="1">MIN(MAX(AE19,50),120)</f>
        <v>50</v>
      </c>
      <c r="AF20" s="48">
        <f t="shared" si="1"/>
        <v>56</v>
      </c>
      <c r="AG20" s="48">
        <f t="shared" si="1"/>
        <v>56</v>
      </c>
    </row>
    <row r="21" spans="28:33" x14ac:dyDescent="0.25">
      <c r="AB21" s="27" t="s">
        <v>19</v>
      </c>
      <c r="AC21" s="35"/>
      <c r="AD21" s="21">
        <f>CEILING((AD20-2*AD16-6)/2,1)</f>
        <v>16</v>
      </c>
      <c r="AE21" s="21">
        <f>CEILING((AE20-2*AE16-6)*3/5,1)</f>
        <v>20</v>
      </c>
      <c r="AF21" s="21">
        <f>CEILING((AF20-2*AF16-6)/2,1)</f>
        <v>15</v>
      </c>
      <c r="AG21" s="21">
        <f>CEILING((AG20-2*AG16-6)*3/5,1)</f>
        <v>18</v>
      </c>
    </row>
    <row r="22" spans="28:33" x14ac:dyDescent="0.25">
      <c r="AB22" s="27" t="s">
        <v>20</v>
      </c>
      <c r="AC22" s="35"/>
      <c r="AD22" s="21">
        <f>AD21</f>
        <v>16</v>
      </c>
      <c r="AE22" s="21">
        <f>AE20-AE21-6-2*AE16</f>
        <v>12</v>
      </c>
      <c r="AF22" s="21">
        <f>AF21</f>
        <v>15</v>
      </c>
      <c r="AG22" s="21">
        <f>AG20-AG21-6-2*AG16</f>
        <v>12</v>
      </c>
    </row>
    <row r="23" spans="28:33" x14ac:dyDescent="0.25">
      <c r="AB23" s="27" t="s">
        <v>21</v>
      </c>
      <c r="AC23" s="35"/>
      <c r="AD23" s="21">
        <f>AD22+AD21+6+AD16*2</f>
        <v>50</v>
      </c>
      <c r="AE23" s="21">
        <f>AE22+AE21+6+AE16*2</f>
        <v>50</v>
      </c>
      <c r="AF23" s="21">
        <f>AF22+AF21+6+AF16*2</f>
        <v>56</v>
      </c>
      <c r="AG23" s="21">
        <f>AG22+AG21+6+AG16*2</f>
        <v>56</v>
      </c>
    </row>
    <row r="24" spans="28:33" x14ac:dyDescent="0.25">
      <c r="AB24" s="29"/>
      <c r="AD24" s="21"/>
      <c r="AE24" s="49"/>
      <c r="AF24" s="49"/>
      <c r="AG24" s="21"/>
    </row>
    <row r="25" spans="28:33" x14ac:dyDescent="0.25">
      <c r="AB25" s="27" t="s">
        <v>22</v>
      </c>
      <c r="AC25" s="35"/>
      <c r="AD25" s="21">
        <f>ROUND((AD21+1)/AD23*1650,0)</f>
        <v>561</v>
      </c>
      <c r="AE25" s="21">
        <f t="shared" ref="AE25:AG25" si="2">ROUND((AE21+1)/AE23*1650,0)</f>
        <v>693</v>
      </c>
      <c r="AF25" s="21">
        <f t="shared" si="2"/>
        <v>471</v>
      </c>
      <c r="AG25" s="21">
        <f t="shared" si="2"/>
        <v>560</v>
      </c>
    </row>
    <row r="26" spans="28:33" x14ac:dyDescent="0.25">
      <c r="AB26" s="34" t="s">
        <v>23</v>
      </c>
      <c r="AC26" s="35"/>
      <c r="AD26" s="5">
        <f>ROUND((AD22+1)/AD23*1650,0)</f>
        <v>561</v>
      </c>
      <c r="AE26" s="5">
        <f t="shared" ref="AE26:AG26" si="3">ROUND((AE22+1)/AE23*1650,0)</f>
        <v>429</v>
      </c>
      <c r="AF26" s="5">
        <f t="shared" si="3"/>
        <v>471</v>
      </c>
      <c r="AG26" s="5">
        <f t="shared" si="3"/>
        <v>383</v>
      </c>
    </row>
    <row r="27" spans="28:33" x14ac:dyDescent="0.25">
      <c r="AD27" s="28"/>
      <c r="AE27" s="28"/>
      <c r="AF27" s="28"/>
      <c r="AG27" s="28"/>
    </row>
  </sheetData>
  <sheetProtection algorithmName="SHA-512" hashValue="JrCtKtsjIBKGN1vjgBnNVfH3i2yMfReT/okCweykJ283aikXTh5HTQVQl7EZwElbnEXJznjoQm62f5J4e+H5HA==" saltValue="9fG2P0yEgImfR/+peN69eg==" spinCount="100000" sheet="1" objects="1" scenarios="1"/>
  <mergeCells count="6">
    <mergeCell ref="K4:P4"/>
    <mergeCell ref="AD12:AE12"/>
    <mergeCell ref="AF12:AG12"/>
    <mergeCell ref="T4:U4"/>
    <mergeCell ref="R6:R7"/>
    <mergeCell ref="R4:S5"/>
  </mergeCells>
  <conditionalFormatting sqref="E4:E6">
    <cfRule type="expression" dxfId="6" priority="6">
      <formula>ISBLANK($E4)</formula>
    </cfRule>
  </conditionalFormatting>
  <conditionalFormatting sqref="I6">
    <cfRule type="expression" dxfId="5" priority="1">
      <formula>$E$6&lt;&gt;"Geen"</formula>
    </cfRule>
  </conditionalFormatting>
  <dataValidations count="2">
    <dataValidation type="list" allowBlank="1" showInputMessage="1" showErrorMessage="1" sqref="E5" xr:uid="{24012BEC-C45E-419A-9A22-6FB3400C3C6D}">
      <formula1>Bevestiging</formula1>
    </dataValidation>
    <dataValidation type="list" allowBlank="1" showInputMessage="1" showErrorMessage="1" sqref="E6" xr:uid="{FD0C0463-7AE7-4169-9E77-999906BD64F2}">
      <formula1>Priokeuze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DD454B5-5DFA-4BC2-94A8-101C7D709EE9}">
            <xm:f>Tools!$E$6+Tools!$E$7=0</xm:f>
            <x14:dxf>
              <fill>
                <patternFill>
                  <bgColor theme="9" tint="0.79998168889431442"/>
                </patternFill>
              </fill>
            </x14:dxf>
          </x14:cfRule>
          <xm:sqref>AD14:AD26</xm:sqref>
        </x14:conditionalFormatting>
        <x14:conditionalFormatting xmlns:xm="http://schemas.microsoft.com/office/excel/2006/main">
          <x14:cfRule type="expression" priority="4" id="{F956CE2D-9FE2-457D-9697-F45145D6313C}">
            <xm:f>Tools!$E$6+Tools!$E$7=1</xm:f>
            <x14:dxf>
              <fill>
                <patternFill>
                  <bgColor theme="9" tint="0.79998168889431442"/>
                </patternFill>
              </fill>
            </x14:dxf>
          </x14:cfRule>
          <xm:sqref>AE14:AE26</xm:sqref>
        </x14:conditionalFormatting>
        <x14:conditionalFormatting xmlns:xm="http://schemas.microsoft.com/office/excel/2006/main">
          <x14:cfRule type="expression" priority="3" id="{7142BFF9-1DE2-4506-9E20-5335E76D6CE2}">
            <xm:f>Tools!$E$6+Tools!$E$7=2</xm:f>
            <x14:dxf>
              <fill>
                <patternFill>
                  <bgColor theme="9" tint="0.79998168889431442"/>
                </patternFill>
              </fill>
            </x14:dxf>
          </x14:cfRule>
          <xm:sqref>AF14:AF26</xm:sqref>
        </x14:conditionalFormatting>
        <x14:conditionalFormatting xmlns:xm="http://schemas.microsoft.com/office/excel/2006/main">
          <x14:cfRule type="expression" priority="2" id="{E04940AF-5AA1-4712-BA34-81EAE812376E}">
            <xm:f>Tools!$E$6+Tools!$E$7=3</xm:f>
            <x14:dxf>
              <fill>
                <patternFill>
                  <bgColor theme="9" tint="0.79998168889431442"/>
                </patternFill>
              </fill>
            </x14:dxf>
          </x14:cfRule>
          <xm:sqref>AG14:AG26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6B19-A718-4779-B4C0-86DE6CB367B3}">
  <dimension ref="A2:AF32"/>
  <sheetViews>
    <sheetView showGridLines="0" workbookViewId="0">
      <selection activeCell="E6" sqref="E6"/>
    </sheetView>
  </sheetViews>
  <sheetFormatPr defaultRowHeight="15" x14ac:dyDescent="0.25"/>
  <cols>
    <col min="1" max="1" width="3" style="64" customWidth="1"/>
    <col min="2" max="2" width="2" style="64" customWidth="1"/>
    <col min="3" max="3" width="32.85546875" style="64" customWidth="1"/>
    <col min="4" max="4" width="5" style="64" customWidth="1"/>
    <col min="5" max="5" width="8.42578125" style="64" customWidth="1"/>
    <col min="6" max="6" width="6.7109375" style="64" customWidth="1"/>
    <col min="7" max="7" width="1.85546875" style="64" customWidth="1"/>
    <col min="8" max="8" width="5" style="64" customWidth="1"/>
    <col min="9" max="9" width="2.140625" style="64" customWidth="1"/>
    <col min="10" max="10" width="17.85546875" style="64" customWidth="1"/>
    <col min="11" max="11" width="7.7109375" style="64" customWidth="1"/>
    <col min="12" max="12" width="3.7109375" style="64" customWidth="1"/>
    <col min="13" max="13" width="4.7109375" style="64" customWidth="1"/>
    <col min="14" max="14" width="15.7109375" style="64" customWidth="1"/>
    <col min="15" max="15" width="3.7109375" style="64" customWidth="1"/>
    <col min="16" max="16" width="2.7109375" style="64" customWidth="1"/>
    <col min="17" max="17" width="4" style="64" customWidth="1"/>
    <col min="18" max="23" width="9.140625" style="64"/>
    <col min="24" max="24" width="2.42578125" style="64" customWidth="1"/>
    <col min="25" max="25" width="121.85546875" style="64" customWidth="1"/>
    <col min="26" max="26" width="5" style="64" customWidth="1"/>
    <col min="27" max="27" width="31.140625" style="64" bestFit="1" customWidth="1"/>
    <col min="28" max="16384" width="9.140625" style="64"/>
  </cols>
  <sheetData>
    <row r="2" spans="2:32" ht="15.75" thickBot="1" x14ac:dyDescent="0.3"/>
    <row r="3" spans="2:32" ht="8.25" customHeight="1" x14ac:dyDescent="0.25">
      <c r="B3" s="65"/>
      <c r="C3" s="66"/>
      <c r="D3" s="66"/>
      <c r="E3" s="66"/>
      <c r="F3" s="67"/>
      <c r="G3" s="68"/>
      <c r="H3"/>
      <c r="I3" s="69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70"/>
    </row>
    <row r="4" spans="2:32" ht="27" thickBot="1" x14ac:dyDescent="0.3">
      <c r="B4" s="71"/>
      <c r="C4" s="118" t="s">
        <v>58</v>
      </c>
      <c r="D4" s="118"/>
      <c r="E4" s="118"/>
      <c r="F4" s="118"/>
      <c r="G4" s="72"/>
      <c r="H4"/>
      <c r="I4" s="73"/>
      <c r="J4" s="117" t="s">
        <v>55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74"/>
    </row>
    <row r="5" spans="2:32" x14ac:dyDescent="0.25">
      <c r="B5" s="71"/>
      <c r="C5" s="75" t="str">
        <f>IF(LEN(D6&amp;D7)&gt;0,"???","")</f>
        <v/>
      </c>
      <c r="D5" s="76"/>
      <c r="E5" s="76"/>
      <c r="F5" s="77"/>
      <c r="G5" s="78"/>
      <c r="H5"/>
      <c r="I5" s="73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4"/>
    </row>
    <row r="6" spans="2:32" x14ac:dyDescent="0.25">
      <c r="B6" s="71"/>
      <c r="C6" s="143" t="s">
        <v>24</v>
      </c>
      <c r="D6" s="79" t="str">
        <f>IF(ISBLANK(E6),"?","")</f>
        <v/>
      </c>
      <c r="E6" s="145">
        <v>7</v>
      </c>
      <c r="F6" s="80" t="s">
        <v>46</v>
      </c>
      <c r="G6" s="74"/>
      <c r="H6"/>
      <c r="I6" s="73"/>
      <c r="J6" s="81"/>
      <c r="K6" s="126" t="s">
        <v>0</v>
      </c>
      <c r="L6" s="127"/>
      <c r="M6" s="127"/>
      <c r="N6" s="127"/>
      <c r="O6" s="127"/>
      <c r="P6" s="128"/>
      <c r="Q6" s="76"/>
      <c r="R6" s="119" t="s">
        <v>1</v>
      </c>
      <c r="S6" s="120"/>
      <c r="T6" s="123" t="s">
        <v>2</v>
      </c>
      <c r="U6" s="124"/>
      <c r="V6" s="124"/>
      <c r="W6" s="125"/>
      <c r="X6" s="74"/>
    </row>
    <row r="7" spans="2:32" x14ac:dyDescent="0.25">
      <c r="B7" s="71"/>
      <c r="C7" s="144" t="s">
        <v>25</v>
      </c>
      <c r="D7" s="79" t="str">
        <f>IF(ISBLANK(E7),"?","")</f>
        <v/>
      </c>
      <c r="E7" s="146" t="s">
        <v>44</v>
      </c>
      <c r="F7" s="80" t="s">
        <v>47</v>
      </c>
      <c r="G7" s="74"/>
      <c r="H7"/>
      <c r="I7" s="73"/>
      <c r="J7" s="82"/>
      <c r="K7" s="83">
        <f>IF(LEN($D$6&amp;$D$7)&gt;0,"???",AC16)</f>
        <v>7</v>
      </c>
      <c r="L7" s="83">
        <v>3</v>
      </c>
      <c r="M7" s="83">
        <f>AC18</f>
        <v>4</v>
      </c>
      <c r="N7" s="84">
        <f>IF(LEN($D$6&amp;$D$7)&gt;0,"???",AC19)</f>
        <v>15</v>
      </c>
      <c r="O7" s="83">
        <v>3</v>
      </c>
      <c r="P7" s="83">
        <f>AC20</f>
        <v>2</v>
      </c>
      <c r="Q7" s="76"/>
      <c r="R7" s="121"/>
      <c r="S7" s="122"/>
      <c r="T7" s="83" t="s">
        <v>4</v>
      </c>
      <c r="U7" s="83" t="s">
        <v>5</v>
      </c>
      <c r="V7" s="83" t="s">
        <v>28</v>
      </c>
      <c r="W7" s="83" t="s">
        <v>29</v>
      </c>
      <c r="X7" s="74"/>
    </row>
    <row r="8" spans="2:32" x14ac:dyDescent="0.25">
      <c r="B8" s="71"/>
      <c r="C8" s="22"/>
      <c r="D8" s="79"/>
      <c r="E8" s="85"/>
      <c r="F8" s="86"/>
      <c r="G8" s="74"/>
      <c r="H8"/>
      <c r="I8" s="73"/>
      <c r="J8" s="87" t="s">
        <v>6</v>
      </c>
      <c r="K8" s="88"/>
      <c r="L8" s="88"/>
      <c r="M8" s="88"/>
      <c r="N8" s="89"/>
      <c r="O8" s="90"/>
      <c r="P8" s="88"/>
      <c r="Q8" s="76"/>
      <c r="R8" s="91" t="s">
        <v>7</v>
      </c>
      <c r="S8" s="83" t="s">
        <v>4</v>
      </c>
      <c r="T8" s="92"/>
      <c r="U8" s="84"/>
      <c r="V8" s="83">
        <f>3+AC20</f>
        <v>5</v>
      </c>
      <c r="W8" s="83">
        <f>3+AC20</f>
        <v>5</v>
      </c>
      <c r="X8" s="74"/>
    </row>
    <row r="9" spans="2:32" ht="15.75" thickBot="1" x14ac:dyDescent="0.3">
      <c r="B9" s="93"/>
      <c r="C9" s="94"/>
      <c r="D9" s="94"/>
      <c r="E9" s="95"/>
      <c r="F9" s="96"/>
      <c r="G9" s="97"/>
      <c r="H9"/>
      <c r="I9" s="73"/>
      <c r="J9" s="87" t="s">
        <v>8</v>
      </c>
      <c r="K9" s="88"/>
      <c r="L9" s="88"/>
      <c r="M9" s="88"/>
      <c r="N9" s="89"/>
      <c r="O9" s="90"/>
      <c r="P9" s="88"/>
      <c r="Q9" s="76"/>
      <c r="R9" s="91"/>
      <c r="S9" s="83" t="s">
        <v>5</v>
      </c>
      <c r="T9" s="84"/>
      <c r="U9" s="92"/>
      <c r="V9" s="83">
        <f>AC20+3</f>
        <v>5</v>
      </c>
      <c r="W9" s="83">
        <f>AC20+3</f>
        <v>5</v>
      </c>
      <c r="X9" s="74"/>
    </row>
    <row r="10" spans="2:32" x14ac:dyDescent="0.25">
      <c r="I10" s="71"/>
      <c r="J10" s="87" t="s">
        <v>33</v>
      </c>
      <c r="K10" s="89"/>
      <c r="L10" s="90"/>
      <c r="M10" s="88"/>
      <c r="N10" s="88"/>
      <c r="O10" s="88"/>
      <c r="P10" s="88"/>
      <c r="Q10" s="76"/>
      <c r="R10" s="91"/>
      <c r="S10" s="83" t="s">
        <v>28</v>
      </c>
      <c r="T10" s="83">
        <f>AC18+3</f>
        <v>7</v>
      </c>
      <c r="U10" s="83">
        <f>AC18+3</f>
        <v>7</v>
      </c>
      <c r="V10" s="92"/>
      <c r="W10" s="83"/>
      <c r="X10" s="74"/>
    </row>
    <row r="11" spans="2:32" ht="15" customHeight="1" x14ac:dyDescent="0.25">
      <c r="I11" s="71"/>
      <c r="J11" s="87" t="s">
        <v>35</v>
      </c>
      <c r="K11" s="89"/>
      <c r="L11" s="88"/>
      <c r="M11" s="88"/>
      <c r="N11" s="88"/>
      <c r="O11" s="88"/>
      <c r="P11" s="88"/>
      <c r="Q11" s="76"/>
      <c r="R11" s="91"/>
      <c r="S11" s="83" t="s">
        <v>29</v>
      </c>
      <c r="T11" s="83">
        <f>AC17</f>
        <v>7</v>
      </c>
      <c r="U11" s="83">
        <f>AC17</f>
        <v>7</v>
      </c>
      <c r="V11" s="83"/>
      <c r="W11" s="92"/>
      <c r="X11" s="74"/>
    </row>
    <row r="12" spans="2:32" x14ac:dyDescent="0.25">
      <c r="I12" s="98"/>
      <c r="J12" s="129" t="str">
        <f>IF(AC14="Ja","Oversteek krijgt enkel groen na drukken.","Oversteek krijgt altijd groen (geen drukknoppen)")</f>
        <v>Oversteek krijgt enkel groen na drukken.</v>
      </c>
      <c r="K12" s="130"/>
      <c r="L12" s="130"/>
      <c r="M12" s="130"/>
      <c r="N12" s="130"/>
      <c r="O12" s="130"/>
      <c r="P12" s="131"/>
      <c r="Q12" s="76"/>
      <c r="R12" s="76"/>
      <c r="S12" s="76"/>
      <c r="T12" s="76"/>
      <c r="U12" s="76"/>
      <c r="V12" s="76"/>
      <c r="W12" s="76"/>
      <c r="X12" s="74"/>
    </row>
    <row r="13" spans="2:32" ht="11.25" customHeight="1" thickBot="1" x14ac:dyDescent="0.3">
      <c r="I13" s="99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97"/>
      <c r="AA13" s="18" t="s">
        <v>26</v>
      </c>
      <c r="AC13" s="101">
        <f>E6</f>
        <v>7</v>
      </c>
    </row>
    <row r="14" spans="2:32" x14ac:dyDescent="0.25">
      <c r="I14" s="102"/>
      <c r="AA14" s="20" t="s">
        <v>27</v>
      </c>
      <c r="AC14" s="20" t="str">
        <f>E7</f>
        <v>Ja</v>
      </c>
      <c r="AD14" s="102"/>
      <c r="AE14" s="102"/>
      <c r="AF14" s="102"/>
    </row>
    <row r="15" spans="2:32" ht="15" customHeight="1" x14ac:dyDescent="0.25">
      <c r="I15" s="103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AA15" s="20" t="s">
        <v>30</v>
      </c>
      <c r="AC15" s="105">
        <f>MAX(5,AC13)</f>
        <v>7</v>
      </c>
      <c r="AD15" s="102"/>
      <c r="AE15" s="102"/>
      <c r="AF15" s="102"/>
    </row>
    <row r="16" spans="2:32" x14ac:dyDescent="0.25">
      <c r="I16" s="102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AA16" s="20" t="s">
        <v>31</v>
      </c>
      <c r="AC16" s="105">
        <f>MAX(7,AC15)</f>
        <v>7</v>
      </c>
      <c r="AD16" s="102"/>
      <c r="AE16" s="102"/>
      <c r="AF16" s="102"/>
    </row>
    <row r="17" spans="1:32" x14ac:dyDescent="0.25">
      <c r="I17" s="102"/>
      <c r="AA17" s="20" t="s">
        <v>32</v>
      </c>
      <c r="AC17" s="105">
        <f>AC15</f>
        <v>7</v>
      </c>
      <c r="AD17" s="103"/>
      <c r="AE17" s="103"/>
      <c r="AF17" s="103"/>
    </row>
    <row r="18" spans="1:32" x14ac:dyDescent="0.25">
      <c r="I18" s="102"/>
      <c r="J18" s="102"/>
      <c r="K18" s="102"/>
      <c r="L18" s="102"/>
      <c r="M18" s="102"/>
      <c r="N18" s="102"/>
      <c r="O18" s="102"/>
      <c r="P18" s="102"/>
      <c r="Q18" s="102"/>
      <c r="AA18" s="20" t="s">
        <v>34</v>
      </c>
      <c r="AC18" s="105">
        <f>AC17-3</f>
        <v>4</v>
      </c>
      <c r="AD18" s="102"/>
      <c r="AE18" s="102"/>
      <c r="AF18" s="102"/>
    </row>
    <row r="19" spans="1:32" x14ac:dyDescent="0.25">
      <c r="I19" s="102"/>
      <c r="J19" s="102"/>
      <c r="K19" s="102"/>
      <c r="L19" s="102"/>
      <c r="M19" s="102"/>
      <c r="N19" s="102"/>
      <c r="O19" s="102"/>
      <c r="P19" s="102"/>
      <c r="Q19" s="102"/>
      <c r="AA19" s="20" t="s">
        <v>36</v>
      </c>
      <c r="AB19" s="106" t="s">
        <v>37</v>
      </c>
      <c r="AC19" s="105">
        <f>MAX(15,ROUND(1.5*AC16,0))</f>
        <v>15</v>
      </c>
      <c r="AD19" s="106" t="s">
        <v>37</v>
      </c>
      <c r="AE19" s="102"/>
      <c r="AF19" s="102"/>
    </row>
    <row r="20" spans="1:32" x14ac:dyDescent="0.25">
      <c r="I20" s="102"/>
      <c r="J20" s="103"/>
      <c r="K20" s="103"/>
      <c r="L20" s="103"/>
      <c r="M20" s="103"/>
      <c r="N20" s="103"/>
      <c r="O20" s="103"/>
      <c r="P20" s="103"/>
      <c r="Q20" s="102"/>
      <c r="AA20" s="20" t="s">
        <v>38</v>
      </c>
      <c r="AC20" s="105">
        <v>2</v>
      </c>
      <c r="AD20" s="102"/>
      <c r="AE20" s="102"/>
      <c r="AF20" s="102"/>
    </row>
    <row r="21" spans="1:32" x14ac:dyDescent="0.25">
      <c r="I21" s="103"/>
      <c r="Q21" s="103"/>
      <c r="AA21" s="20" t="s">
        <v>21</v>
      </c>
      <c r="AC21" s="105">
        <f>AC16+AC17+AC19+3+AC20</f>
        <v>34</v>
      </c>
      <c r="AD21" s="102"/>
      <c r="AE21" s="102"/>
      <c r="AF21" s="102"/>
    </row>
    <row r="22" spans="1:32" ht="15" customHeight="1" x14ac:dyDescent="0.25">
      <c r="Q22" s="102"/>
      <c r="AA22" s="22" t="s">
        <v>39</v>
      </c>
      <c r="AC22" s="107">
        <f>(AC19+1)/AC21*1650</f>
        <v>776.47058823529414</v>
      </c>
      <c r="AD22" s="102"/>
      <c r="AE22" s="102"/>
      <c r="AF22" s="102"/>
    </row>
    <row r="23" spans="1:32" x14ac:dyDescent="0.25">
      <c r="C23" s="104"/>
      <c r="D23" s="104"/>
      <c r="E23" s="104"/>
      <c r="Q23" s="102"/>
      <c r="AA23" s="108"/>
      <c r="AB23" s="102"/>
      <c r="AC23" s="103"/>
      <c r="AD23" s="103"/>
      <c r="AE23" s="103"/>
      <c r="AF23" s="103"/>
    </row>
    <row r="24" spans="1:32" ht="63.75" customHeight="1" x14ac:dyDescent="0.25">
      <c r="C24" s="104"/>
      <c r="D24" s="104"/>
      <c r="E24" s="104"/>
      <c r="Q24" s="102"/>
      <c r="Z24" s="109" t="s">
        <v>37</v>
      </c>
      <c r="AA24" s="116" t="s">
        <v>56</v>
      </c>
      <c r="AB24" s="116"/>
      <c r="AC24" s="116"/>
    </row>
    <row r="25" spans="1:32" x14ac:dyDescent="0.25">
      <c r="Q25" s="102"/>
    </row>
    <row r="26" spans="1:32" x14ac:dyDescent="0.25">
      <c r="Q26" s="102"/>
    </row>
    <row r="27" spans="1:32" x14ac:dyDescent="0.25">
      <c r="Q27" s="103"/>
    </row>
    <row r="29" spans="1:32" ht="15" customHeight="1" x14ac:dyDescent="0.25">
      <c r="A29" s="115" t="str">
        <f>Z24&amp;":"</f>
        <v>(*):</v>
      </c>
      <c r="B29" s="115"/>
      <c r="C29" s="116" t="s">
        <v>57</v>
      </c>
      <c r="D29" s="116"/>
      <c r="E29" s="116"/>
      <c r="F29" s="116"/>
      <c r="G29" s="116"/>
    </row>
    <row r="30" spans="1:32" x14ac:dyDescent="0.25">
      <c r="C30" s="116"/>
      <c r="D30" s="116"/>
      <c r="E30" s="116"/>
      <c r="F30" s="116"/>
      <c r="G30" s="116"/>
    </row>
    <row r="31" spans="1:32" x14ac:dyDescent="0.25">
      <c r="C31" s="116"/>
      <c r="D31" s="116"/>
      <c r="E31" s="116"/>
      <c r="F31" s="116"/>
      <c r="G31" s="116"/>
    </row>
    <row r="32" spans="1:32" x14ac:dyDescent="0.25">
      <c r="C32" s="116"/>
      <c r="D32" s="116"/>
      <c r="E32" s="116"/>
      <c r="F32" s="116"/>
      <c r="G32" s="116"/>
    </row>
  </sheetData>
  <sheetProtection algorithmName="SHA-512" hashValue="EujcJ2S/rB6XIzRGxLb8ADULdzo004iN/+qp9Zx8DBrRPyg34hBa6jaYASE+0W2z3BMaaXetzCf1EtMdJPyMOQ==" saltValue="0d1fsSUYLgBH0uBTGg0VJQ==" spinCount="100000" sheet="1" objects="1" scenarios="1"/>
  <mergeCells count="9">
    <mergeCell ref="A29:B29"/>
    <mergeCell ref="C29:G32"/>
    <mergeCell ref="AA24:AC24"/>
    <mergeCell ref="J4:W4"/>
    <mergeCell ref="C4:F4"/>
    <mergeCell ref="R6:S7"/>
    <mergeCell ref="T6:W6"/>
    <mergeCell ref="K6:P6"/>
    <mergeCell ref="J12:P12"/>
  </mergeCells>
  <conditionalFormatting sqref="E6:E7">
    <cfRule type="expression" dxfId="0" priority="1">
      <formula>LEN(E6)=0</formula>
    </cfRule>
  </conditionalFormatting>
  <dataValidations count="1">
    <dataValidation type="list" allowBlank="1" showInputMessage="1" showErrorMessage="1" sqref="E7" xr:uid="{67A81806-F7CF-4E60-A6A0-2E636733A409}">
      <formula1>Bevestiging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BE1A-7EDC-4452-8E98-5B27FF88FF0F}">
  <dimension ref="B2:S23"/>
  <sheetViews>
    <sheetView showGridLines="0" workbookViewId="0">
      <selection activeCell="C7" sqref="C7"/>
    </sheetView>
  </sheetViews>
  <sheetFormatPr defaultRowHeight="15" x14ac:dyDescent="0.25"/>
  <cols>
    <col min="2" max="2" width="20.28515625" bestFit="1" customWidth="1"/>
    <col min="3" max="3" width="13.140625" customWidth="1"/>
    <col min="4" max="4" width="1.85546875" customWidth="1"/>
  </cols>
  <sheetData>
    <row r="2" spans="2:19" x14ac:dyDescent="0.25">
      <c r="B2" t="s">
        <v>40</v>
      </c>
    </row>
    <row r="4" spans="2:19" x14ac:dyDescent="0.25">
      <c r="B4" s="6" t="str">
        <f>Beurtelings!C2</f>
        <v>In te vullen parameters wisselend verkeer:</v>
      </c>
      <c r="C4" s="2" t="str">
        <f>IF(ISBLANK(Beurtelings!D2),"",Beurtelings!D2)</f>
        <v/>
      </c>
    </row>
    <row r="5" spans="2:19" ht="15" customHeight="1" x14ac:dyDescent="0.4">
      <c r="B5" s="7" t="str">
        <f>Beurtelings!C4</f>
        <v>Afstand tussen de tijdelijke lichten:</v>
      </c>
      <c r="C5" s="8">
        <f>IF(ISBLANK(Beurtelings!E4),"",Beurtelings!E4)</f>
        <v>50</v>
      </c>
      <c r="M5" s="132" t="s">
        <v>41</v>
      </c>
      <c r="N5" s="132"/>
      <c r="O5" s="132"/>
      <c r="P5" s="132"/>
      <c r="Q5" s="132"/>
      <c r="R5" s="10"/>
      <c r="S5" s="10"/>
    </row>
    <row r="6" spans="2:19" ht="15" customHeight="1" x14ac:dyDescent="0.4">
      <c r="B6" s="7" t="str">
        <f>Beurtelings!C5</f>
        <v>Komen fietsen op de rijbaan:</v>
      </c>
      <c r="C6" s="8" t="str">
        <f>IF(ISBLANK(Beurtelings!E5),"",Beurtelings!E5)</f>
        <v>Nee</v>
      </c>
      <c r="E6">
        <f>IF(C6="Ja",2,0)</f>
        <v>0</v>
      </c>
      <c r="M6" s="132"/>
      <c r="N6" s="132"/>
      <c r="O6" s="132"/>
      <c r="P6" s="132"/>
      <c r="Q6" s="132"/>
      <c r="R6" s="10"/>
      <c r="S6" s="10"/>
    </row>
    <row r="7" spans="2:19" ht="15" customHeight="1" x14ac:dyDescent="0.4">
      <c r="B7" s="9" t="str">
        <f>Beurtelings!C6</f>
        <v>Is één van de 2 richting prioritair:</v>
      </c>
      <c r="C7" s="3" t="str">
        <f>IF(ISBLANK(Beurtelings!E6),"",Beurtelings!E6)</f>
        <v>Geen</v>
      </c>
      <c r="E7">
        <f>IF(OR(C7="B",C7="A"),1,0)</f>
        <v>0</v>
      </c>
      <c r="M7" s="132"/>
      <c r="N7" s="132"/>
      <c r="O7" s="132"/>
      <c r="P7" s="132"/>
      <c r="Q7" s="132"/>
      <c r="R7" s="10"/>
      <c r="S7" s="10"/>
    </row>
    <row r="8" spans="2:19" ht="15" customHeight="1" x14ac:dyDescent="0.4">
      <c r="M8" s="132"/>
      <c r="N8" s="132"/>
      <c r="O8" s="132"/>
      <c r="P8" s="132"/>
      <c r="Q8" s="132"/>
      <c r="R8" s="10"/>
      <c r="S8" s="10"/>
    </row>
    <row r="9" spans="2:19" ht="15" customHeight="1" x14ac:dyDescent="0.4">
      <c r="M9" s="10"/>
      <c r="N9" s="10"/>
      <c r="O9" s="10"/>
      <c r="P9" s="10"/>
      <c r="Q9" s="10"/>
      <c r="R9" s="10"/>
      <c r="S9" s="10"/>
    </row>
    <row r="10" spans="2:19" ht="15" customHeight="1" x14ac:dyDescent="0.4">
      <c r="M10" s="11" t="s">
        <v>42</v>
      </c>
      <c r="N10" s="10"/>
      <c r="O10" s="10"/>
      <c r="P10" s="10"/>
      <c r="Q10" s="10"/>
      <c r="R10" s="10"/>
      <c r="S10" s="10"/>
    </row>
    <row r="15" spans="2:19" x14ac:dyDescent="0.25">
      <c r="B15" s="1" t="s">
        <v>43</v>
      </c>
    </row>
    <row r="16" spans="2:19" x14ac:dyDescent="0.25">
      <c r="B16" s="4" t="s">
        <v>44</v>
      </c>
    </row>
    <row r="17" spans="2:2" x14ac:dyDescent="0.25">
      <c r="B17" s="5" t="s">
        <v>3</v>
      </c>
    </row>
    <row r="20" spans="2:2" x14ac:dyDescent="0.25">
      <c r="B20" s="1" t="s">
        <v>54</v>
      </c>
    </row>
    <row r="21" spans="2:2" x14ac:dyDescent="0.25">
      <c r="B21" s="4" t="s">
        <v>53</v>
      </c>
    </row>
    <row r="22" spans="2:2" x14ac:dyDescent="0.25">
      <c r="B22" s="21" t="s">
        <v>4</v>
      </c>
    </row>
    <row r="23" spans="2:2" x14ac:dyDescent="0.25">
      <c r="B23" s="5" t="s">
        <v>5</v>
      </c>
    </row>
  </sheetData>
  <mergeCells count="1">
    <mergeCell ref="M5:Q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0C72D8A4DF7849983FD89837EE2D3D" ma:contentTypeVersion="10" ma:contentTypeDescription="Een nieuw document maken." ma:contentTypeScope="" ma:versionID="9d330041767c1cf3f99123163847a924">
  <xsd:schema xmlns:xsd="http://www.w3.org/2001/XMLSchema" xmlns:xs="http://www.w3.org/2001/XMLSchema" xmlns:p="http://schemas.microsoft.com/office/2006/metadata/properties" xmlns:ns2="01d58713-1ed8-48d2-ae26-cd61e1827f9e" xmlns:ns3="80ac66dc-2c72-451a-901f-295ea1563b32" targetNamespace="http://schemas.microsoft.com/office/2006/metadata/properties" ma:root="true" ma:fieldsID="4dd1581823c8d929da6e1327f005f99b" ns2:_="" ns3:_="">
    <xsd:import namespace="01d58713-1ed8-48d2-ae26-cd61e1827f9e"/>
    <xsd:import namespace="80ac66dc-2c72-451a-901f-295ea1563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58713-1ed8-48d2-ae26-cd61e1827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fbf98b99-9d14-4bb7-a80a-a68d0d5b2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c66dc-2c72-451a-901f-295ea1563b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36c4eb3-e8ea-4cb5-a6e0-38423510d1a7}" ma:internalName="TaxCatchAll" ma:showField="CatchAllData" ma:web="80ac66dc-2c72-451a-901f-295ea1563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d58713-1ed8-48d2-ae26-cd61e1827f9e">
      <Terms xmlns="http://schemas.microsoft.com/office/infopath/2007/PartnerControls"/>
    </lcf76f155ced4ddcb4097134ff3c332f>
    <TaxCatchAll xmlns="80ac66dc-2c72-451a-901f-295ea1563b32"/>
  </documentManagement>
</p:properties>
</file>

<file path=customXml/itemProps1.xml><?xml version="1.0" encoding="utf-8"?>
<ds:datastoreItem xmlns:ds="http://schemas.openxmlformats.org/officeDocument/2006/customXml" ds:itemID="{C7F2C504-2A6F-44F6-A463-583C1CDEC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F0523-ACAC-438A-B1CD-823AD7552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d58713-1ed8-48d2-ae26-cd61e1827f9e"/>
    <ds:schemaRef ds:uri="80ac66dc-2c72-451a-901f-295ea156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9A59C6-2E36-487F-83A2-46A5122FF6C9}">
  <ds:schemaRefs>
    <ds:schemaRef ds:uri="01d58713-1ed8-48d2-ae26-cd61e1827f9e"/>
    <ds:schemaRef ds:uri="80ac66dc-2c72-451a-901f-295ea1563b32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Toelichting</vt:lpstr>
      <vt:lpstr>Beurtelings</vt:lpstr>
      <vt:lpstr>Oversteek</vt:lpstr>
      <vt:lpstr>Tools</vt:lpstr>
      <vt:lpstr>Bevestiging</vt:lpstr>
      <vt:lpstr>Priokeuze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Mercelis</dc:creator>
  <cp:keywords/>
  <dc:description/>
  <cp:lastModifiedBy>Peter Moreels</cp:lastModifiedBy>
  <cp:revision/>
  <dcterms:created xsi:type="dcterms:W3CDTF">2024-03-21T08:30:40Z</dcterms:created>
  <dcterms:modified xsi:type="dcterms:W3CDTF">2024-06-11T06:26:43Z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0x010100B10C72D8A4DF7849983FD89837EE2D3D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